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21\WISER\"/>
    </mc:Choice>
  </mc:AlternateContent>
  <bookViews>
    <workbookView xWindow="0" yWindow="0" windowWidth="20490" windowHeight="7755"/>
  </bookViews>
  <sheets>
    <sheet name="Seawater Discharge Salton Se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9" i="1"/>
  <c r="B41" i="1" s="1"/>
  <c r="B40" i="1"/>
  <c r="B21" i="1"/>
  <c r="B11" i="1"/>
  <c r="B12" i="1"/>
  <c r="B6" i="1"/>
  <c r="B7" i="1" s="1"/>
  <c r="B4" i="1"/>
  <c r="B5" i="1" s="1"/>
  <c r="B13" i="1" l="1"/>
  <c r="B15" i="1"/>
  <c r="B17" i="1" s="1"/>
  <c r="B25" i="1"/>
  <c r="B29" i="1" s="1"/>
  <c r="B30" i="1" s="1"/>
  <c r="B23" i="1"/>
  <c r="B35" i="1"/>
  <c r="B36" i="1" s="1"/>
</calcChain>
</file>

<file path=xl/sharedStrings.xml><?xml version="1.0" encoding="utf-8"?>
<sst xmlns="http://schemas.openxmlformats.org/spreadsheetml/2006/main" count="66" uniqueCount="44">
  <si>
    <t>each</t>
  </si>
  <si>
    <t>feet</t>
  </si>
  <si>
    <t>square feet</t>
  </si>
  <si>
    <t>Rip Rap Thickness</t>
  </si>
  <si>
    <t>Rip Rap Volume</t>
  </si>
  <si>
    <t>cubic yards</t>
  </si>
  <si>
    <t>Rip Rap Facing Unit Cost</t>
  </si>
  <si>
    <t>cubic yard</t>
  </si>
  <si>
    <t>Rip Rap Facing Cost</t>
  </si>
  <si>
    <t>Gravel Percolation Zone Entry Depth</t>
  </si>
  <si>
    <t>Gravel Percolation Zone Exit Depth</t>
  </si>
  <si>
    <t>Gravel Percolation Zone Volume</t>
  </si>
  <si>
    <t>Gravel Unit Cost</t>
  </si>
  <si>
    <t>Gravel Percolation Zone Fill Cost</t>
  </si>
  <si>
    <t>Geotextile Separator roll width</t>
  </si>
  <si>
    <t>Geotextile Separator roll length</t>
  </si>
  <si>
    <t>Geotextile Separator Roll Cost</t>
  </si>
  <si>
    <t>Number of Rolls</t>
  </si>
  <si>
    <t>Geotextile Separator Cost</t>
  </si>
  <si>
    <t>Sand Filtration Pond Sizing and Costs</t>
  </si>
  <si>
    <t>East Filter Pond</t>
  </si>
  <si>
    <t>In acres</t>
  </si>
  <si>
    <t>degrees</t>
  </si>
  <si>
    <t>PVC Liner roll width</t>
  </si>
  <si>
    <t>PVC Liner roll length</t>
  </si>
  <si>
    <t>PVC Liner roll cost</t>
  </si>
  <si>
    <t>Cost of Liner 20 mil</t>
  </si>
  <si>
    <t>Capital Cost</t>
  </si>
  <si>
    <t>Aeration Area Inside Length</t>
  </si>
  <si>
    <t>Aeration Area Inside Width</t>
  </si>
  <si>
    <t>Aeration Area Bottom Area</t>
  </si>
  <si>
    <t>Aeration Area Inside Edge Shared</t>
  </si>
  <si>
    <t>Aeration Area Inside Edge Net</t>
  </si>
  <si>
    <t>Aeration Area Height</t>
  </si>
  <si>
    <t>Aeration Area Slope</t>
  </si>
  <si>
    <t>Aeration Area Facing Rise</t>
  </si>
  <si>
    <t>Aeration Area Facing Base</t>
  </si>
  <si>
    <t>Aeration Area Facing Area</t>
  </si>
  <si>
    <t>Geotextile Rock / Ground Separator Area</t>
  </si>
  <si>
    <t>Cost of salinity curtain</t>
  </si>
  <si>
    <t>foot</t>
  </si>
  <si>
    <t>Length of salinity curtain along shoreline</t>
  </si>
  <si>
    <t>miles</t>
  </si>
  <si>
    <t>Unit cost of salinity curtain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</si>
</sst>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#,##0.00;[Red]#,##0.00"/>
    <numFmt numFmtId="166" formatCode="#,##0.0;[Red]#,##0.0"/>
    <numFmt numFmtId="167" formatCode="[$$-409]#,##0.00;[Red]\-[$$-409]#,##0.00"/>
    <numFmt numFmtId="168" formatCode="#,##0.000"/>
    <numFmt numFmtId="169" formatCode="#,##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165" fontId="1" fillId="0" borderId="0" xfId="1" applyNumberFormat="1" applyAlignment="1">
      <alignment horizontal="center"/>
    </xf>
    <xf numFmtId="166" fontId="1" fillId="2" borderId="0" xfId="1" applyNumberFormat="1" applyFill="1" applyAlignment="1">
      <alignment horizontal="center"/>
    </xf>
    <xf numFmtId="167" fontId="1" fillId="2" borderId="0" xfId="1" applyNumberFormat="1" applyFill="1" applyAlignment="1">
      <alignment horizontal="center"/>
    </xf>
    <xf numFmtId="167" fontId="1" fillId="0" borderId="0" xfId="1" applyNumberFormat="1" applyAlignment="1">
      <alignment horizontal="center"/>
    </xf>
    <xf numFmtId="168" fontId="1" fillId="0" borderId="0" xfId="1" applyNumberFormat="1" applyAlignment="1">
      <alignment horizontal="center"/>
    </xf>
    <xf numFmtId="166" fontId="1" fillId="0" borderId="0" xfId="1" applyNumberFormat="1" applyAlignment="1">
      <alignment horizontal="center"/>
    </xf>
    <xf numFmtId="169" fontId="1" fillId="2" borderId="0" xfId="1" applyNumberFormat="1" applyFill="1" applyAlignment="1">
      <alignment horizontal="center"/>
    </xf>
    <xf numFmtId="3" fontId="1" fillId="0" borderId="0" xfId="1" applyNumberFormat="1" applyAlignment="1">
      <alignment horizontal="center"/>
    </xf>
    <xf numFmtId="0" fontId="2" fillId="0" borderId="0" xfId="1" applyFont="1"/>
    <xf numFmtId="168" fontId="2" fillId="0" borderId="0" xfId="1" applyNumberFormat="1" applyFont="1" applyAlignment="1">
      <alignment horizontal="center"/>
    </xf>
    <xf numFmtId="169" fontId="1" fillId="0" borderId="0" xfId="1" applyNumberForma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0" workbookViewId="0">
      <selection activeCell="E43" sqref="E43"/>
    </sheetView>
  </sheetViews>
  <sheetFormatPr defaultRowHeight="15" x14ac:dyDescent="0.25"/>
  <cols>
    <col min="1" max="1" width="36.140625" bestFit="1" customWidth="1"/>
    <col min="2" max="2" width="15.42578125" bestFit="1" customWidth="1"/>
    <col min="3" max="3" width="12.140625" bestFit="1" customWidth="1"/>
  </cols>
  <sheetData>
    <row r="1" spans="1:4" s="1" customFormat="1" ht="12.75" x14ac:dyDescent="0.2">
      <c r="A1" s="10" t="s">
        <v>19</v>
      </c>
      <c r="B1" s="11" t="s">
        <v>20</v>
      </c>
      <c r="D1" s="10"/>
    </row>
    <row r="2" spans="1:4" s="1" customFormat="1" ht="12.75" x14ac:dyDescent="0.2">
      <c r="A2" s="1" t="s">
        <v>28</v>
      </c>
      <c r="B2" s="8">
        <v>2500</v>
      </c>
      <c r="C2" s="1" t="s">
        <v>1</v>
      </c>
    </row>
    <row r="3" spans="1:4" s="1" customFormat="1" ht="12.75" x14ac:dyDescent="0.2">
      <c r="A3" s="1" t="s">
        <v>29</v>
      </c>
      <c r="B3" s="8">
        <v>500</v>
      </c>
      <c r="C3" s="1" t="s">
        <v>1</v>
      </c>
    </row>
    <row r="4" spans="1:4" s="1" customFormat="1" ht="12.75" x14ac:dyDescent="0.2">
      <c r="A4" s="1" t="s">
        <v>30</v>
      </c>
      <c r="B4" s="12">
        <f xml:space="preserve"> B2 * B3</f>
        <v>1250000</v>
      </c>
      <c r="C4" s="1" t="s">
        <v>2</v>
      </c>
    </row>
    <row r="5" spans="1:4" s="1" customFormat="1" ht="12.75" x14ac:dyDescent="0.2">
      <c r="A5" s="1" t="s">
        <v>30</v>
      </c>
      <c r="B5" s="12">
        <f xml:space="preserve"> B4 / 43560</f>
        <v>28.69605142332415</v>
      </c>
      <c r="C5" s="1" t="s">
        <v>21</v>
      </c>
    </row>
    <row r="6" spans="1:4" s="1" customFormat="1" ht="12.75" x14ac:dyDescent="0.2">
      <c r="A6" s="1" t="s">
        <v>31</v>
      </c>
      <c r="B6" s="8">
        <f xml:space="preserve"> 6233.596 + 1312.34</f>
        <v>7545.9359999999997</v>
      </c>
      <c r="C6" s="1" t="s">
        <v>1</v>
      </c>
    </row>
    <row r="7" spans="1:4" s="1" customFormat="1" ht="12.75" x14ac:dyDescent="0.2">
      <c r="A7" s="1" t="s">
        <v>32</v>
      </c>
      <c r="B7" s="6">
        <f xml:space="preserve"> 2 * B2 + 2 * B3 - B6/2</f>
        <v>2227.0320000000002</v>
      </c>
      <c r="C7" s="1" t="s">
        <v>1</v>
      </c>
    </row>
    <row r="8" spans="1:4" s="1" customFormat="1" ht="12.75" x14ac:dyDescent="0.2">
      <c r="A8" s="1" t="s">
        <v>33</v>
      </c>
      <c r="B8" s="8">
        <v>10</v>
      </c>
      <c r="C8" s="1" t="s">
        <v>1</v>
      </c>
    </row>
    <row r="9" spans="1:4" s="1" customFormat="1" ht="12.75" x14ac:dyDescent="0.2">
      <c r="A9" s="1" t="s">
        <v>34</v>
      </c>
      <c r="B9" s="8">
        <v>5</v>
      </c>
      <c r="C9" s="1" t="s">
        <v>22</v>
      </c>
    </row>
    <row r="10" spans="1:4" s="1" customFormat="1" ht="12.75" x14ac:dyDescent="0.2">
      <c r="B10" s="5"/>
    </row>
    <row r="11" spans="1:4" s="1" customFormat="1" ht="12.75" x14ac:dyDescent="0.2">
      <c r="A11" s="1" t="s">
        <v>35</v>
      </c>
      <c r="B11" s="2">
        <f xml:space="preserve"> B8 * (1 / SIN(PI()/180 * B9))</f>
        <v>114.73713245669856</v>
      </c>
      <c r="C11" s="1" t="s">
        <v>1</v>
      </c>
    </row>
    <row r="12" spans="1:4" s="1" customFormat="1" ht="12.75" x14ac:dyDescent="0.2">
      <c r="A12" s="1" t="s">
        <v>36</v>
      </c>
      <c r="B12" s="2">
        <f xml:space="preserve"> 2 * B2 + 2 * B3</f>
        <v>6000</v>
      </c>
      <c r="C12" s="1" t="s">
        <v>1</v>
      </c>
    </row>
    <row r="13" spans="1:4" s="1" customFormat="1" ht="12.75" x14ac:dyDescent="0.2">
      <c r="A13" s="1" t="s">
        <v>37</v>
      </c>
      <c r="B13" s="2">
        <f xml:space="preserve"> B11 * B12 + 4 * B11</f>
        <v>688881.74327001814</v>
      </c>
      <c r="C13" s="1" t="s">
        <v>2</v>
      </c>
    </row>
    <row r="14" spans="1:4" s="1" customFormat="1" ht="12.75" x14ac:dyDescent="0.2">
      <c r="A14" s="1" t="s">
        <v>3</v>
      </c>
      <c r="B14" s="3">
        <v>1</v>
      </c>
      <c r="C14" s="1" t="s">
        <v>1</v>
      </c>
    </row>
    <row r="15" spans="1:4" s="1" customFormat="1" ht="12.75" x14ac:dyDescent="0.2">
      <c r="A15" s="1" t="s">
        <v>4</v>
      </c>
      <c r="B15" s="2">
        <f xml:space="preserve"> B13 * B14 / 27</f>
        <v>25514.138639630302</v>
      </c>
      <c r="C15" s="1" t="s">
        <v>5</v>
      </c>
    </row>
    <row r="16" spans="1:4" s="1" customFormat="1" ht="12.75" x14ac:dyDescent="0.2">
      <c r="A16" s="1" t="s">
        <v>6</v>
      </c>
      <c r="B16" s="4">
        <v>35</v>
      </c>
      <c r="C16" s="1" t="s">
        <v>7</v>
      </c>
    </row>
    <row r="17" spans="1:3" s="1" customFormat="1" ht="12.75" x14ac:dyDescent="0.2">
      <c r="A17" s="1" t="s">
        <v>8</v>
      </c>
      <c r="B17" s="5">
        <f xml:space="preserve"> B15 * B16</f>
        <v>892994.85238706053</v>
      </c>
    </row>
    <row r="18" spans="1:3" s="1" customFormat="1" ht="12.75" x14ac:dyDescent="0.2">
      <c r="B18" s="5"/>
    </row>
    <row r="19" spans="1:3" s="1" customFormat="1" ht="12.75" x14ac:dyDescent="0.2">
      <c r="A19" s="1" t="s">
        <v>9</v>
      </c>
      <c r="B19" s="3">
        <v>0.5</v>
      </c>
      <c r="C19" s="1" t="s">
        <v>1</v>
      </c>
    </row>
    <row r="20" spans="1:3" s="1" customFormat="1" ht="12.75" x14ac:dyDescent="0.2">
      <c r="A20" s="1" t="s">
        <v>10</v>
      </c>
      <c r="B20" s="3">
        <v>1</v>
      </c>
      <c r="C20" s="1" t="s">
        <v>1</v>
      </c>
    </row>
    <row r="21" spans="1:3" s="1" customFormat="1" ht="12.75" x14ac:dyDescent="0.2">
      <c r="A21" s="1" t="s">
        <v>11</v>
      </c>
      <c r="B21" s="2">
        <f xml:space="preserve"> ((B4 * B19) + (B4 * (B20 - B19)/2)) / 27</f>
        <v>34722.222222222219</v>
      </c>
      <c r="C21" s="1" t="s">
        <v>5</v>
      </c>
    </row>
    <row r="22" spans="1:3" s="1" customFormat="1" ht="12.75" x14ac:dyDescent="0.2">
      <c r="A22" s="1" t="s">
        <v>12</v>
      </c>
      <c r="B22" s="4">
        <v>15</v>
      </c>
      <c r="C22" s="1" t="s">
        <v>7</v>
      </c>
    </row>
    <row r="23" spans="1:3" s="1" customFormat="1" ht="12.75" x14ac:dyDescent="0.2">
      <c r="A23" s="1" t="s">
        <v>13</v>
      </c>
      <c r="B23" s="5">
        <f xml:space="preserve"> B21 * B22</f>
        <v>520833.33333333326</v>
      </c>
    </row>
    <row r="24" spans="1:3" s="1" customFormat="1" ht="12.75" x14ac:dyDescent="0.2">
      <c r="B24" s="6"/>
    </row>
    <row r="25" spans="1:3" s="1" customFormat="1" ht="12.75" x14ac:dyDescent="0.2">
      <c r="A25" s="1" t="s">
        <v>38</v>
      </c>
      <c r="B25" s="7">
        <f xml:space="preserve"> B4</f>
        <v>1250000</v>
      </c>
      <c r="C25" s="1" t="s">
        <v>2</v>
      </c>
    </row>
    <row r="26" spans="1:3" s="1" customFormat="1" ht="12.75" x14ac:dyDescent="0.2">
      <c r="A26" s="1" t="s">
        <v>14</v>
      </c>
      <c r="B26" s="8">
        <v>15</v>
      </c>
      <c r="C26" s="1" t="s">
        <v>1</v>
      </c>
    </row>
    <row r="27" spans="1:3" s="1" customFormat="1" ht="12.75" x14ac:dyDescent="0.2">
      <c r="A27" s="1" t="s">
        <v>15</v>
      </c>
      <c r="B27" s="8">
        <v>360</v>
      </c>
      <c r="C27" s="1" t="s">
        <v>1</v>
      </c>
    </row>
    <row r="28" spans="1:3" s="1" customFormat="1" ht="12.75" x14ac:dyDescent="0.2">
      <c r="A28" s="1" t="s">
        <v>16</v>
      </c>
      <c r="B28" s="4">
        <v>1022.86</v>
      </c>
      <c r="C28" s="1" t="s">
        <v>0</v>
      </c>
    </row>
    <row r="29" spans="1:3" s="1" customFormat="1" ht="12.75" x14ac:dyDescent="0.2">
      <c r="A29" s="1" t="s">
        <v>17</v>
      </c>
      <c r="B29" s="9">
        <f>ROUNDUP(B25/(B26*B27),0)</f>
        <v>232</v>
      </c>
    </row>
    <row r="30" spans="1:3" s="1" customFormat="1" ht="12.75" x14ac:dyDescent="0.2">
      <c r="A30" s="1" t="s">
        <v>18</v>
      </c>
      <c r="B30" s="5">
        <f>B28*B29</f>
        <v>237303.52</v>
      </c>
    </row>
    <row r="31" spans="1:3" s="1" customFormat="1" ht="12.75" x14ac:dyDescent="0.2">
      <c r="B31" s="6"/>
    </row>
    <row r="32" spans="1:3" s="1" customFormat="1" ht="12.75" x14ac:dyDescent="0.2">
      <c r="A32" s="1" t="s">
        <v>23</v>
      </c>
      <c r="B32" s="8">
        <v>48</v>
      </c>
      <c r="C32" s="1" t="s">
        <v>1</v>
      </c>
    </row>
    <row r="33" spans="1:3" s="1" customFormat="1" ht="12.75" x14ac:dyDescent="0.2">
      <c r="A33" s="1" t="s">
        <v>24</v>
      </c>
      <c r="B33" s="8">
        <v>102</v>
      </c>
      <c r="C33" s="1" t="s">
        <v>1</v>
      </c>
    </row>
    <row r="34" spans="1:3" s="1" customFormat="1" ht="12.75" x14ac:dyDescent="0.2">
      <c r="A34" s="1" t="s">
        <v>25</v>
      </c>
      <c r="B34" s="4">
        <v>2399.04</v>
      </c>
      <c r="C34" s="1" t="s">
        <v>0</v>
      </c>
    </row>
    <row r="35" spans="1:3" s="1" customFormat="1" ht="12.75" x14ac:dyDescent="0.2">
      <c r="A35" s="1" t="s">
        <v>17</v>
      </c>
      <c r="B35" s="9">
        <f>ROUNDUP(B4/(B32*B33),0)</f>
        <v>256</v>
      </c>
    </row>
    <row r="36" spans="1:3" s="1" customFormat="1" ht="12.75" x14ac:dyDescent="0.2">
      <c r="A36" s="1" t="s">
        <v>26</v>
      </c>
      <c r="B36" s="5">
        <f>B34*B35</f>
        <v>614154.23999999999</v>
      </c>
    </row>
    <row r="37" spans="1:3" s="1" customFormat="1" ht="12.75" x14ac:dyDescent="0.2">
      <c r="B37" s="5"/>
    </row>
    <row r="38" spans="1:3" s="1" customFormat="1" ht="12.75" x14ac:dyDescent="0.2">
      <c r="A38" s="1" t="s">
        <v>41</v>
      </c>
      <c r="B38" s="8">
        <v>6</v>
      </c>
      <c r="C38" s="1" t="s">
        <v>42</v>
      </c>
    </row>
    <row r="39" spans="1:3" s="1" customFormat="1" ht="12.75" x14ac:dyDescent="0.2">
      <c r="A39" s="1" t="s">
        <v>41</v>
      </c>
      <c r="B39" s="9">
        <f xml:space="preserve"> B38 * 5280</f>
        <v>31680</v>
      </c>
      <c r="C39" s="1" t="s">
        <v>1</v>
      </c>
    </row>
    <row r="40" spans="1:3" s="1" customFormat="1" ht="12.75" x14ac:dyDescent="0.2">
      <c r="A40" s="1" t="s">
        <v>43</v>
      </c>
      <c r="B40" s="5">
        <f xml:space="preserve"> 3000 / 100</f>
        <v>30</v>
      </c>
      <c r="C40" s="1" t="s">
        <v>40</v>
      </c>
    </row>
    <row r="41" spans="1:3" s="1" customFormat="1" ht="12.75" x14ac:dyDescent="0.2">
      <c r="A41" s="1" t="s">
        <v>39</v>
      </c>
      <c r="B41" s="5">
        <f xml:space="preserve"> B39 * B40</f>
        <v>950400</v>
      </c>
    </row>
    <row r="42" spans="1:3" s="1" customFormat="1" ht="12.75" x14ac:dyDescent="0.2">
      <c r="B42" s="5"/>
    </row>
    <row r="43" spans="1:3" s="1" customFormat="1" ht="12.75" x14ac:dyDescent="0.2">
      <c r="A43" s="1" t="s">
        <v>27</v>
      </c>
      <c r="B43" s="5">
        <f>SUM(B17,B23,B30,B36,B41)</f>
        <v>3215685.9457203941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Seawater Discharge Salton Sea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Sephton</dc:creator>
  <cp:lastModifiedBy>Tom Sephton</cp:lastModifiedBy>
  <dcterms:created xsi:type="dcterms:W3CDTF">2021-10-21T03:50:36Z</dcterms:created>
  <dcterms:modified xsi:type="dcterms:W3CDTF">2021-10-21T05:07:04Z</dcterms:modified>
</cp:coreProperties>
</file>